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4"/>
  </bookViews>
  <sheets>
    <sheet name="Prob4" sheetId="1" r:id="rId1"/>
    <sheet name="Prob3" sheetId="2" r:id="rId2"/>
    <sheet name="Prob2" sheetId="3" r:id="rId3"/>
    <sheet name="Prob1(v)" sheetId="4" r:id="rId4"/>
    <sheet name="Prob1(i)-(iv)" sheetId="5" r:id="rId5"/>
  </sheets>
  <calcPr calcId="145621"/>
</workbook>
</file>

<file path=xl/calcChain.xml><?xml version="1.0" encoding="utf-8"?>
<calcChain xmlns="http://schemas.openxmlformats.org/spreadsheetml/2006/main">
  <c r="E12" i="3" l="1"/>
  <c r="G12" i="3" s="1"/>
  <c r="F12" i="3"/>
  <c r="K4" i="4" l="1"/>
  <c r="K3" i="4"/>
  <c r="C25" i="1" l="1"/>
  <c r="C23" i="1"/>
  <c r="B25" i="1"/>
  <c r="B23" i="1"/>
  <c r="B22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K15" i="3"/>
  <c r="H12" i="3"/>
  <c r="D12" i="3"/>
  <c r="C12" i="3"/>
  <c r="B14" i="4"/>
  <c r="B13" i="4"/>
  <c r="B12" i="4"/>
  <c r="B18" i="4" s="1"/>
  <c r="B11" i="4"/>
  <c r="B17" i="4" s="1"/>
  <c r="A34" i="5"/>
  <c r="A31" i="5"/>
  <c r="B20" i="5"/>
  <c r="B18" i="5"/>
  <c r="B17" i="5"/>
  <c r="B19" i="5"/>
  <c r="B16" i="5"/>
  <c r="B15" i="5"/>
  <c r="B14" i="5"/>
  <c r="B13" i="5"/>
  <c r="B12" i="5"/>
  <c r="B11" i="5"/>
  <c r="B20" i="4" l="1"/>
  <c r="B15" i="4"/>
  <c r="B19" i="4" s="1"/>
  <c r="B16" i="4"/>
</calcChain>
</file>

<file path=xl/sharedStrings.xml><?xml version="1.0" encoding="utf-8"?>
<sst xmlns="http://schemas.openxmlformats.org/spreadsheetml/2006/main" count="109" uniqueCount="73">
  <si>
    <t>Problem 1</t>
  </si>
  <si>
    <t>(i) Coding the Black-Scholes</t>
  </si>
  <si>
    <t>stock price (S_0)</t>
  </si>
  <si>
    <t>strike price (K)</t>
  </si>
  <si>
    <t>interest rate r</t>
  </si>
  <si>
    <t>volatility (sigma)</t>
  </si>
  <si>
    <t>maturity (T)</t>
  </si>
  <si>
    <t>dividend (q in %)</t>
  </si>
  <si>
    <t>d_1</t>
  </si>
  <si>
    <t>d_2</t>
  </si>
  <si>
    <t>Kexp(-rT)</t>
  </si>
  <si>
    <t>S_0exp(-qT)</t>
  </si>
  <si>
    <t>Phi(d_1)</t>
  </si>
  <si>
    <t>Phi(d_2)</t>
  </si>
  <si>
    <t>Black-Scholes call price</t>
  </si>
  <si>
    <t>Black-Scholes put price</t>
  </si>
  <si>
    <t>S_0exp(-qT)Phi(d_1)-Kexp(-rT)\Phi(d_2)</t>
  </si>
  <si>
    <t>Kexp(-rt)Phi(-d_2)-S_0exp(-qT)Phi(d_1)</t>
  </si>
  <si>
    <t>Phi(-d_1)</t>
  </si>
  <si>
    <t>Phi(-d_2)</t>
  </si>
  <si>
    <t>(ii) NORMDIST - information only</t>
  </si>
  <si>
    <t>(iii) NORMINV - information only</t>
  </si>
  <si>
    <t>(iv) NORMSINV</t>
  </si>
  <si>
    <t>case of 5%</t>
  </si>
  <si>
    <t>case of 12%</t>
  </si>
  <si>
    <t>Or use put-call parity</t>
  </si>
  <si>
    <r>
      <rPr>
        <b/>
        <sz val="14"/>
        <color theme="1"/>
        <rFont val="Calibri"/>
        <family val="2"/>
        <scheme val="minor"/>
      </rPr>
      <t>Note:</t>
    </r>
    <r>
      <rPr>
        <sz val="14"/>
        <color theme="1"/>
        <rFont val="Calibri"/>
        <family val="2"/>
        <scheme val="minor"/>
      </rPr>
      <t xml:space="preserve"> Fix cells B4-B9 when entering them to your calculations</t>
    </r>
  </si>
  <si>
    <t>(v) Code the Black-Scholes "Greeks"</t>
  </si>
  <si>
    <t>Problem 1(v)</t>
  </si>
  <si>
    <t>(v) Coding the Black-Scholes "Greeks"</t>
  </si>
  <si>
    <t>Delta</t>
  </si>
  <si>
    <t>Formula</t>
  </si>
  <si>
    <t>Call</t>
  </si>
  <si>
    <t>Put</t>
  </si>
  <si>
    <t>Gamma</t>
  </si>
  <si>
    <t>Vega</t>
  </si>
  <si>
    <t>Rho</t>
  </si>
  <si>
    <t>Theta</t>
  </si>
  <si>
    <t>calculation</t>
  </si>
  <si>
    <t xml:space="preserve">Note: Fix cells B4-B9 when entering them to your </t>
  </si>
  <si>
    <t>exp(-qT)Phi(d_1)</t>
  </si>
  <si>
    <t>exp(-qT)[Phi(d_1)-1]</t>
  </si>
  <si>
    <t>[Phi'(d_1)*exp(-qT]/[S_0*sigma*sqrt{T}]</t>
  </si>
  <si>
    <t>Implied Volatility calculation</t>
  </si>
  <si>
    <t>Iterate</t>
  </si>
  <si>
    <t>c(sigma_n)</t>
  </si>
  <si>
    <t>c'(sigma_n)</t>
  </si>
  <si>
    <t>sigma_{n+1}</t>
  </si>
  <si>
    <t>sigma_n</t>
  </si>
  <si>
    <t>call price</t>
  </si>
  <si>
    <t>(c(sigma_n)-c_market)/c'(sigma_n)</t>
  </si>
  <si>
    <t>sigma</t>
  </si>
  <si>
    <t>Strikes</t>
  </si>
  <si>
    <t>Maturity</t>
  </si>
  <si>
    <t>You can use the exercise result in the</t>
  </si>
  <si>
    <t>Problem 4</t>
  </si>
  <si>
    <t>Week</t>
  </si>
  <si>
    <t>Closing Stock Price ($)</t>
  </si>
  <si>
    <t xml:space="preserve">Price Relative </t>
  </si>
  <si>
    <t xml:space="preserve">Weekly Return </t>
  </si>
  <si>
    <t>ave</t>
  </si>
  <si>
    <t>sample sd</t>
  </si>
  <si>
    <t>Make sure you know the formula for the SD</t>
  </si>
  <si>
    <t>SE</t>
  </si>
  <si>
    <t>Problem 2.</t>
  </si>
  <si>
    <t>Note: After the 3rd iteration the final sigma value</t>
  </si>
  <si>
    <t>no longer changes. This shows the very rapid</t>
  </si>
  <si>
    <t>convergence of the iterative procedure.</t>
  </si>
  <si>
    <t>S_0*sqrt(T)*[Phi'(d_1)]*exp(-qT)</t>
  </si>
  <si>
    <t>K*T*exp(-rT)*Phi(d_2)</t>
  </si>
  <si>
    <t>-K*T*EXP(-rT)*Phi(-d_2)</t>
  </si>
  <si>
    <t>-(S_0*(Phi'(d_1))*sigma*exp(-q*T))/(2*sqrt(T))+q*S_0*(Phi(d_1))*exp(-q*T)-r*K*exp(-r*T)(Phi(d_2))</t>
  </si>
  <si>
    <t>-(S_0*(Phi'(d_1))*sigma*exp(-q*T))/(2*sqrt(T))-q*S_0*(Phi(d_1))*exp(-q*T)+r*K*exp(-r*T)(Phi(d_2))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</si>
</sst>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Implied volatility surface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Prob3!$B$2:$E$2</c:f>
              <c:numCache>
                <c:formatCode>General</c:formatCode>
                <c:ptCount val="4"/>
                <c:pt idx="0">
                  <c:v>45</c:v>
                </c:pt>
                <c:pt idx="1">
                  <c:v>37.78</c:v>
                </c:pt>
                <c:pt idx="2">
                  <c:v>34.99</c:v>
                </c:pt>
                <c:pt idx="3">
                  <c:v>34.020000000000003</c:v>
                </c:pt>
              </c:numCache>
            </c:numRef>
          </c:val>
        </c:ser>
        <c:ser>
          <c:idx val="1"/>
          <c:order val="1"/>
          <c:val>
            <c:numRef>
              <c:f>Prob3!$B$3:$E$3</c:f>
              <c:numCache>
                <c:formatCode>General</c:formatCode>
                <c:ptCount val="4"/>
                <c:pt idx="0">
                  <c:v>50</c:v>
                </c:pt>
                <c:pt idx="1">
                  <c:v>34.15</c:v>
                </c:pt>
                <c:pt idx="2">
                  <c:v>32.78</c:v>
                </c:pt>
                <c:pt idx="3">
                  <c:v>32.03</c:v>
                </c:pt>
              </c:numCache>
            </c:numRef>
          </c:val>
        </c:ser>
        <c:ser>
          <c:idx val="2"/>
          <c:order val="2"/>
          <c:val>
            <c:numRef>
              <c:f>Prob3!$B$4:$E$4</c:f>
              <c:numCache>
                <c:formatCode>General</c:formatCode>
                <c:ptCount val="4"/>
                <c:pt idx="0">
                  <c:v>55</c:v>
                </c:pt>
                <c:pt idx="1">
                  <c:v>31.98</c:v>
                </c:pt>
                <c:pt idx="2">
                  <c:v>30.77</c:v>
                </c:pt>
                <c:pt idx="3">
                  <c:v>30.45</c:v>
                </c:pt>
              </c:numCache>
            </c:numRef>
          </c:val>
        </c:ser>
        <c:bandFmts/>
        <c:axId val="199561984"/>
        <c:axId val="199563520"/>
        <c:axId val="145243648"/>
      </c:surface3DChart>
      <c:catAx>
        <c:axId val="19956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63520"/>
        <c:crosses val="autoZero"/>
        <c:auto val="1"/>
        <c:lblAlgn val="ctr"/>
        <c:lblOffset val="100"/>
        <c:noMultiLvlLbl val="0"/>
      </c:catAx>
      <c:valAx>
        <c:axId val="19956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561984"/>
        <c:crosses val="autoZero"/>
        <c:crossBetween val="midCat"/>
      </c:valAx>
      <c:serAx>
        <c:axId val="14524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63520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581025</xdr:colOff>
          <xdr:row>3</xdr:row>
          <xdr:rowOff>228600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371475</xdr:colOff>
          <xdr:row>3</xdr:row>
          <xdr:rowOff>228600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</xdr:row>
      <xdr:rowOff>200025</xdr:rowOff>
    </xdr:from>
    <xdr:to>
      <xdr:col>19</xdr:col>
      <xdr:colOff>190500</xdr:colOff>
      <xdr:row>27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opLeftCell="A4" workbookViewId="0">
      <selection activeCell="B22" sqref="B22"/>
    </sheetView>
  </sheetViews>
  <sheetFormatPr defaultRowHeight="15" x14ac:dyDescent="0.25"/>
  <cols>
    <col min="1" max="1" width="12.85546875" bestFit="1" customWidth="1"/>
    <col min="2" max="2" width="11.28515625" bestFit="1" customWidth="1"/>
    <col min="3" max="4" width="16.42578125" bestFit="1" customWidth="1"/>
  </cols>
  <sheetData>
    <row r="1" spans="1:14" ht="18.75" x14ac:dyDescent="0.3">
      <c r="A1" s="2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74.25" customHeight="1" x14ac:dyDescent="0.3">
      <c r="A3" s="13" t="s">
        <v>56</v>
      </c>
      <c r="B3" s="13" t="s">
        <v>57</v>
      </c>
      <c r="C3" s="13" t="s">
        <v>58</v>
      </c>
      <c r="D3" s="13" t="s">
        <v>59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9.5" thickBot="1" x14ac:dyDescent="0.35">
      <c r="A4" s="14"/>
      <c r="B4" s="14"/>
      <c r="C4" s="14"/>
      <c r="D4" s="1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9.5" thickBot="1" x14ac:dyDescent="0.35">
      <c r="A5" s="9">
        <v>1</v>
      </c>
      <c r="B5" s="10">
        <v>30.2</v>
      </c>
      <c r="C5" s="10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9.5" thickBot="1" x14ac:dyDescent="0.35">
      <c r="A6" s="9">
        <v>2</v>
      </c>
      <c r="B6" s="10">
        <v>32</v>
      </c>
      <c r="C6" s="10">
        <f>B6/B5</f>
        <v>1.0596026490066226</v>
      </c>
      <c r="D6" s="10">
        <f>LN(C6)</f>
        <v>5.7893978418902668E-2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thickBot="1" x14ac:dyDescent="0.35">
      <c r="A7" s="9">
        <v>3</v>
      </c>
      <c r="B7" s="10">
        <v>31.1</v>
      </c>
      <c r="C7" s="10">
        <f t="shared" ref="C7:C19" si="0">B7/B6</f>
        <v>0.97187500000000004</v>
      </c>
      <c r="D7" s="10">
        <f t="shared" ref="D7:D19" si="1">LN(C7)</f>
        <v>-2.8528083614538052E-2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9.5" thickBot="1" x14ac:dyDescent="0.35">
      <c r="A8" s="9">
        <v>4</v>
      </c>
      <c r="B8" s="10">
        <v>30.1</v>
      </c>
      <c r="C8" s="10">
        <f t="shared" si="0"/>
        <v>0.96784565916398713</v>
      </c>
      <c r="D8" s="10">
        <f t="shared" si="1"/>
        <v>-3.2682647430358418E-2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9.5" thickBot="1" x14ac:dyDescent="0.35">
      <c r="A9" s="9">
        <v>5</v>
      </c>
      <c r="B9" s="10">
        <v>30.2</v>
      </c>
      <c r="C9" s="10">
        <f t="shared" si="0"/>
        <v>1.0033222591362125</v>
      </c>
      <c r="D9" s="10">
        <f t="shared" si="1"/>
        <v>3.3167526259938207E-3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9.5" thickBot="1" x14ac:dyDescent="0.35">
      <c r="A10" s="9">
        <v>6</v>
      </c>
      <c r="B10" s="10">
        <v>30.3</v>
      </c>
      <c r="C10" s="10">
        <f t="shared" si="0"/>
        <v>1.0033112582781458</v>
      </c>
      <c r="D10" s="10">
        <f t="shared" si="1"/>
        <v>3.3057881344996315E-3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9.5" thickBot="1" x14ac:dyDescent="0.35">
      <c r="A11" s="9">
        <v>7</v>
      </c>
      <c r="B11" s="10">
        <v>30.6</v>
      </c>
      <c r="C11" s="10">
        <f t="shared" si="0"/>
        <v>1.0099009900990099</v>
      </c>
      <c r="D11" s="10">
        <f t="shared" si="1"/>
        <v>9.8522964430116395E-3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9.5" thickBot="1" x14ac:dyDescent="0.35">
      <c r="A12" s="9">
        <v>8</v>
      </c>
      <c r="B12" s="10">
        <v>33</v>
      </c>
      <c r="C12" s="10">
        <f t="shared" si="0"/>
        <v>1.0784313725490196</v>
      </c>
      <c r="D12" s="10">
        <f t="shared" si="1"/>
        <v>7.5507552508145101E-2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9.5" thickBot="1" x14ac:dyDescent="0.35">
      <c r="A13" s="9">
        <v>9</v>
      </c>
      <c r="B13" s="10">
        <v>32.9</v>
      </c>
      <c r="C13" s="10">
        <f t="shared" si="0"/>
        <v>0.99696969696969695</v>
      </c>
      <c r="D13" s="10">
        <f t="shared" si="1"/>
        <v>-3.034903695154047E-3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9.5" thickBot="1" x14ac:dyDescent="0.35">
      <c r="A14" s="9">
        <v>10</v>
      </c>
      <c r="B14" s="10">
        <v>33</v>
      </c>
      <c r="C14" s="10">
        <f t="shared" si="0"/>
        <v>1.0030395136778116</v>
      </c>
      <c r="D14" s="10">
        <f t="shared" si="1"/>
        <v>3.0349036951541112E-3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9.5" thickBot="1" x14ac:dyDescent="0.35">
      <c r="A15" s="9">
        <v>11</v>
      </c>
      <c r="B15" s="10">
        <v>33.5</v>
      </c>
      <c r="C15" s="10">
        <f t="shared" si="0"/>
        <v>1.0151515151515151</v>
      </c>
      <c r="D15" s="10">
        <f t="shared" si="1"/>
        <v>1.5037877364540502E-2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9.5" thickBot="1" x14ac:dyDescent="0.35">
      <c r="A16" s="9">
        <v>12</v>
      </c>
      <c r="B16" s="10">
        <v>33.5</v>
      </c>
      <c r="C16" s="10">
        <f t="shared" si="0"/>
        <v>1</v>
      </c>
      <c r="D16" s="10">
        <f t="shared" si="1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9.5" thickBot="1" x14ac:dyDescent="0.35">
      <c r="A17" s="9">
        <v>13</v>
      </c>
      <c r="B17" s="10">
        <v>33.700000000000003</v>
      </c>
      <c r="C17" s="10">
        <f t="shared" si="0"/>
        <v>1.0059701492537314</v>
      </c>
      <c r="D17" s="10">
        <f t="shared" si="1"/>
        <v>5.9523985272953517E-3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9.5" thickBot="1" x14ac:dyDescent="0.35">
      <c r="A18" s="9">
        <v>14</v>
      </c>
      <c r="B18" s="10">
        <v>33.5</v>
      </c>
      <c r="C18" s="10">
        <f t="shared" si="0"/>
        <v>0.9940652818991097</v>
      </c>
      <c r="D18" s="10">
        <f t="shared" si="1"/>
        <v>-5.9523985272953847E-3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9.5" thickBot="1" x14ac:dyDescent="0.35">
      <c r="A19" s="9">
        <v>15</v>
      </c>
      <c r="B19" s="10">
        <v>33.200000000000003</v>
      </c>
      <c r="C19" s="10">
        <f t="shared" si="0"/>
        <v>0.99104477611940311</v>
      </c>
      <c r="D19" s="10">
        <f t="shared" si="1"/>
        <v>-8.995562908577762E-3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8.7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.75" x14ac:dyDescent="0.3">
      <c r="A21" s="4" t="s">
        <v>62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x14ac:dyDescent="0.3">
      <c r="A22" s="2" t="s">
        <v>60</v>
      </c>
      <c r="B22" s="4">
        <f>AVERAGE(D6:D19)</f>
        <v>6.7648536815442251E-3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.75" x14ac:dyDescent="0.3">
      <c r="A23" s="2" t="s">
        <v>61</v>
      </c>
      <c r="B23" s="4">
        <f>STDEV(D6:D19)</f>
        <v>2.8836092367612962E-2</v>
      </c>
      <c r="C23" s="4">
        <f>B23*SQRT(52)</f>
        <v>0.20794001923088862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8.75" x14ac:dyDescent="0.3">
      <c r="A25" s="2" t="s">
        <v>63</v>
      </c>
      <c r="B25" s="4">
        <f>B23/SQRT(2*14)</f>
        <v>5.4495092276851164E-3</v>
      </c>
      <c r="C25" s="4">
        <f>C23/SQRT(2*14)</f>
        <v>3.9296969893065692E-2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8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8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mergeCells count="4">
    <mergeCell ref="A3:A4"/>
    <mergeCell ref="B3:B4"/>
    <mergeCell ref="C3:C4"/>
    <mergeCell ref="D3:D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6" r:id="rId3">
          <objectPr defaultSize="0" autoPict="0" r:id="rId4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581025</xdr:colOff>
                <xdr:row>3</xdr:row>
                <xdr:rowOff>228600</xdr:rowOff>
              </to>
            </anchor>
          </objectPr>
        </oleObject>
      </mc:Choice>
      <mc:Fallback>
        <oleObject progId="Equation.DSMT4" shapeId="1026" r:id="rId3"/>
      </mc:Fallback>
    </mc:AlternateContent>
    <mc:AlternateContent xmlns:mc="http://schemas.openxmlformats.org/markup-compatibility/2006">
      <mc:Choice Requires="x14">
        <oleObject progId="Equation.DSMT4" shapeId="1025" r:id="rId5">
          <objectPr defaultSize="0" autoPict="0" r:id="rId6">
            <anchor moveWithCells="1" sizeWithCells="1">
              <from>
                <xdr:col>3</xdr:col>
                <xdr:colOff>0</xdr:colOff>
                <xdr:row>3</xdr:row>
                <xdr:rowOff>0</xdr:rowOff>
              </from>
              <to>
                <xdr:col>4</xdr:col>
                <xdr:colOff>371475</xdr:colOff>
                <xdr:row>3</xdr:row>
                <xdr:rowOff>228600</xdr:rowOff>
              </to>
            </anchor>
          </objectPr>
        </oleObject>
      </mc:Choice>
      <mc:Fallback>
        <oleObject progId="Equation.DSMT4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23" sqref="C23"/>
    </sheetView>
  </sheetViews>
  <sheetFormatPr defaultRowHeight="15" x14ac:dyDescent="0.25"/>
  <sheetData>
    <row r="1" spans="1:5" ht="15.75" thickBot="1" x14ac:dyDescent="0.3">
      <c r="A1" t="s">
        <v>52</v>
      </c>
      <c r="B1" t="s">
        <v>53</v>
      </c>
    </row>
    <row r="2" spans="1:5" ht="19.5" thickBot="1" x14ac:dyDescent="0.3">
      <c r="B2" s="7">
        <v>45</v>
      </c>
      <c r="C2" s="8">
        <v>37.78</v>
      </c>
      <c r="D2" s="8">
        <v>34.99</v>
      </c>
      <c r="E2" s="8">
        <v>34.020000000000003</v>
      </c>
    </row>
    <row r="3" spans="1:5" ht="19.5" thickBot="1" x14ac:dyDescent="0.3">
      <c r="B3" s="9">
        <v>50</v>
      </c>
      <c r="C3" s="10">
        <v>34.15</v>
      </c>
      <c r="D3" s="10">
        <v>32.78</v>
      </c>
      <c r="E3" s="10">
        <v>32.03</v>
      </c>
    </row>
    <row r="4" spans="1:5" ht="19.5" thickBot="1" x14ac:dyDescent="0.3">
      <c r="B4" s="9">
        <v>55</v>
      </c>
      <c r="C4" s="10">
        <v>31.98</v>
      </c>
      <c r="D4" s="10">
        <v>30.77</v>
      </c>
      <c r="E4" s="10">
        <v>30.45</v>
      </c>
    </row>
    <row r="6" spans="1:5" ht="18.75" x14ac:dyDescent="0.3">
      <c r="A6" s="4"/>
      <c r="B6" s="4"/>
      <c r="C6" s="4"/>
      <c r="D6" s="4"/>
    </row>
    <row r="7" spans="1:5" ht="18.75" x14ac:dyDescent="0.3">
      <c r="A7" s="4"/>
      <c r="B7" s="4"/>
      <c r="C7" s="4"/>
      <c r="D7" s="4"/>
    </row>
    <row r="8" spans="1:5" ht="18.75" x14ac:dyDescent="0.3">
      <c r="A8" s="4" t="s">
        <v>54</v>
      </c>
      <c r="B8" s="4"/>
      <c r="C8" s="4"/>
      <c r="D8" s="4"/>
    </row>
    <row r="9" spans="1:5" ht="18.75" x14ac:dyDescent="0.3">
      <c r="A9" s="4" t="s">
        <v>64</v>
      </c>
      <c r="B9" s="4"/>
      <c r="C9" s="4"/>
      <c r="D9" s="4"/>
    </row>
    <row r="10" spans="1:5" ht="18.75" x14ac:dyDescent="0.3">
      <c r="A10" s="4"/>
      <c r="B10" s="4"/>
      <c r="C10" s="4"/>
      <c r="D10" s="4"/>
    </row>
    <row r="11" spans="1:5" ht="18.75" x14ac:dyDescent="0.3">
      <c r="A11" s="4"/>
      <c r="B11" s="4"/>
      <c r="C11" s="4"/>
      <c r="D11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2" workbookViewId="0">
      <selection activeCell="G12" sqref="G12"/>
    </sheetView>
  </sheetViews>
  <sheetFormatPr defaultRowHeight="18.75" x14ac:dyDescent="0.3"/>
  <cols>
    <col min="1" max="1" width="34.5703125" style="4" bestFit="1" customWidth="1"/>
    <col min="2" max="2" width="10.42578125" style="4" bestFit="1" customWidth="1"/>
    <col min="3" max="3" width="12.42578125" style="4" bestFit="1" customWidth="1"/>
    <col min="4" max="4" width="17" style="4" customWidth="1"/>
    <col min="5" max="5" width="13.42578125" style="4" bestFit="1" customWidth="1"/>
    <col min="6" max="6" width="14" style="4" bestFit="1" customWidth="1"/>
    <col min="7" max="7" width="27.42578125" style="4" bestFit="1" customWidth="1"/>
    <col min="8" max="8" width="15" style="4" bestFit="1" customWidth="1"/>
    <col min="9" max="10" width="9.140625" style="4"/>
    <col min="11" max="11" width="9.85546875" style="4" bestFit="1" customWidth="1"/>
    <col min="12" max="16384" width="9.140625" style="4"/>
  </cols>
  <sheetData>
    <row r="1" spans="1:11" x14ac:dyDescent="0.3">
      <c r="A1" s="2" t="s">
        <v>43</v>
      </c>
    </row>
    <row r="3" spans="1:11" x14ac:dyDescent="0.3">
      <c r="A3" s="4" t="s">
        <v>2</v>
      </c>
      <c r="B3" s="4">
        <v>15</v>
      </c>
    </row>
    <row r="4" spans="1:11" x14ac:dyDescent="0.3">
      <c r="A4" s="4" t="s">
        <v>3</v>
      </c>
      <c r="B4" s="4">
        <v>13</v>
      </c>
    </row>
    <row r="5" spans="1:11" x14ac:dyDescent="0.3">
      <c r="A5" s="4" t="s">
        <v>4</v>
      </c>
      <c r="B5" s="4">
        <v>0.05</v>
      </c>
    </row>
    <row r="6" spans="1:11" x14ac:dyDescent="0.3">
      <c r="A6" s="4" t="s">
        <v>49</v>
      </c>
      <c r="B6" s="4">
        <v>2.5</v>
      </c>
    </row>
    <row r="7" spans="1:11" x14ac:dyDescent="0.3">
      <c r="A7" s="4" t="s">
        <v>6</v>
      </c>
      <c r="B7" s="4">
        <v>0.25</v>
      </c>
    </row>
    <row r="8" spans="1:11" x14ac:dyDescent="0.3">
      <c r="A8" s="4" t="s">
        <v>7</v>
      </c>
      <c r="B8" s="4">
        <v>0</v>
      </c>
    </row>
    <row r="11" spans="1:11" x14ac:dyDescent="0.3">
      <c r="A11" s="4" t="s">
        <v>44</v>
      </c>
      <c r="B11" s="4" t="s">
        <v>48</v>
      </c>
      <c r="C11" s="4" t="s">
        <v>8</v>
      </c>
      <c r="D11" s="4" t="s">
        <v>9</v>
      </c>
      <c r="E11" s="4" t="s">
        <v>45</v>
      </c>
      <c r="F11" s="4" t="s">
        <v>46</v>
      </c>
      <c r="G11" s="4" t="s">
        <v>50</v>
      </c>
      <c r="H11" s="4" t="s">
        <v>47</v>
      </c>
    </row>
    <row r="12" spans="1:11" x14ac:dyDescent="0.3">
      <c r="A12" s="4">
        <v>0</v>
      </c>
      <c r="B12" s="4">
        <v>0.38</v>
      </c>
      <c r="C12" s="4">
        <f>(LN($B$3/$B$4)+($B$5+(B12^2)/2)*$B$7)/(B12*SQRT($B$7))</f>
        <v>0.91395180863512226</v>
      </c>
      <c r="D12" s="4">
        <f>(LN($B$3/$B$4)+($B$5-(B12^2)/2)*$B$7)/(B12*SQRT($B$7))</f>
        <v>0.72395180863512232</v>
      </c>
      <c r="E12" s="4">
        <f>$B$3*NORMSDIST(C12)-$B$4*EXP(-$B$5*$B$7)*NORMSDIST(D12)</f>
        <v>2.4671651467397915</v>
      </c>
      <c r="F12" s="4">
        <f>$B$3*SQRT($B$7)*NORMDIST(C12,0,1,FALSE)</f>
        <v>1.9705457465377274</v>
      </c>
      <c r="G12" s="4">
        <f>(E12-2.5)/F12</f>
        <v>-1.6662822123211171E-2</v>
      </c>
      <c r="H12" s="4">
        <f>B12-G12</f>
        <v>0.39666282212321119</v>
      </c>
    </row>
    <row r="13" spans="1:11" x14ac:dyDescent="0.3">
      <c r="A13" s="4">
        <v>1</v>
      </c>
    </row>
    <row r="14" spans="1:11" x14ac:dyDescent="0.3">
      <c r="A14" s="4">
        <v>2</v>
      </c>
    </row>
    <row r="15" spans="1:11" x14ac:dyDescent="0.3">
      <c r="A15" s="4">
        <v>3</v>
      </c>
      <c r="J15" s="2" t="s">
        <v>51</v>
      </c>
      <c r="K15" s="4">
        <f>39.67%</f>
        <v>0.3967</v>
      </c>
    </row>
    <row r="16" spans="1:11" x14ac:dyDescent="0.3">
      <c r="A16" s="4">
        <v>4</v>
      </c>
    </row>
    <row r="17" spans="1:10" x14ac:dyDescent="0.3">
      <c r="A17" s="4">
        <v>5</v>
      </c>
      <c r="J17" s="4" t="s">
        <v>65</v>
      </c>
    </row>
    <row r="18" spans="1:10" x14ac:dyDescent="0.3">
      <c r="A18" s="4">
        <v>6</v>
      </c>
      <c r="J18" s="4" t="s">
        <v>66</v>
      </c>
    </row>
    <row r="19" spans="1:10" x14ac:dyDescent="0.3">
      <c r="A19" s="4">
        <v>7</v>
      </c>
      <c r="J19" s="4" t="s">
        <v>67</v>
      </c>
    </row>
    <row r="20" spans="1:10" x14ac:dyDescent="0.3">
      <c r="A20" s="4">
        <v>8</v>
      </c>
    </row>
    <row r="21" spans="1:10" x14ac:dyDescent="0.3">
      <c r="A21" s="4">
        <v>9</v>
      </c>
    </row>
    <row r="22" spans="1:10" x14ac:dyDescent="0.3">
      <c r="A22" s="4">
        <v>10</v>
      </c>
    </row>
    <row r="23" spans="1:10" x14ac:dyDescent="0.3">
      <c r="A23" s="4">
        <v>11</v>
      </c>
    </row>
    <row r="24" spans="1:10" x14ac:dyDescent="0.3">
      <c r="A24" s="4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7" workbookViewId="0">
      <selection activeCell="M33" sqref="M33"/>
    </sheetView>
  </sheetViews>
  <sheetFormatPr defaultRowHeight="15" x14ac:dyDescent="0.25"/>
  <cols>
    <col min="1" max="1" width="43.7109375" bestFit="1" customWidth="1"/>
    <col min="2" max="2" width="17.140625" bestFit="1" customWidth="1"/>
    <col min="9" max="9" width="9" customWidth="1"/>
    <col min="11" max="11" width="14.42578125" customWidth="1"/>
    <col min="12" max="12" width="3.28515625" customWidth="1"/>
    <col min="13" max="13" width="10.7109375" bestFit="1" customWidth="1"/>
  </cols>
  <sheetData>
    <row r="1" spans="1:15" ht="18.75" x14ac:dyDescent="0.3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4" t="s">
        <v>29</v>
      </c>
      <c r="B2" s="4"/>
      <c r="C2" s="4" t="s">
        <v>39</v>
      </c>
      <c r="D2" s="4"/>
      <c r="E2" s="4"/>
      <c r="F2" s="4"/>
      <c r="G2" s="4"/>
      <c r="H2" s="4"/>
      <c r="I2" s="4"/>
      <c r="J2" s="2" t="s">
        <v>30</v>
      </c>
      <c r="K2" s="4"/>
      <c r="L2" s="4"/>
      <c r="M2" s="4" t="s">
        <v>31</v>
      </c>
      <c r="N2" s="4"/>
      <c r="O2" s="4"/>
    </row>
    <row r="3" spans="1:15" ht="18.75" x14ac:dyDescent="0.3">
      <c r="A3" s="4"/>
      <c r="B3" s="4"/>
      <c r="C3" s="4"/>
      <c r="D3" s="4" t="s">
        <v>38</v>
      </c>
      <c r="E3" s="4"/>
      <c r="F3" s="4"/>
      <c r="G3" s="4"/>
      <c r="H3" s="4"/>
      <c r="I3" s="4"/>
      <c r="J3" s="4" t="s">
        <v>32</v>
      </c>
      <c r="K3" s="4">
        <f>EXP(-$B$9*$B$8)*NORMSDIST($B$11)</f>
        <v>0.77913129094266897</v>
      </c>
      <c r="L3" s="4"/>
      <c r="M3" s="4" t="s">
        <v>40</v>
      </c>
      <c r="N3" s="4"/>
      <c r="O3" s="4"/>
    </row>
    <row r="4" spans="1:15" ht="18.75" x14ac:dyDescent="0.3">
      <c r="A4" s="4" t="s">
        <v>2</v>
      </c>
      <c r="B4" s="4">
        <v>42</v>
      </c>
      <c r="C4" s="4"/>
      <c r="D4" s="4"/>
      <c r="E4" s="4"/>
      <c r="F4" s="4"/>
      <c r="G4" s="4"/>
      <c r="H4" s="4"/>
      <c r="I4" s="4"/>
      <c r="J4" s="4" t="s">
        <v>33</v>
      </c>
      <c r="K4" s="4">
        <f>EXP(-$B$9*$B$8)*(NORMSDIST($B$11)-1)</f>
        <v>-0.22086870905733103</v>
      </c>
      <c r="L4" s="4"/>
      <c r="M4" s="4" t="s">
        <v>41</v>
      </c>
      <c r="N4" s="4"/>
      <c r="O4" s="4"/>
    </row>
    <row r="5" spans="1:15" ht="18.75" x14ac:dyDescent="0.3">
      <c r="A5" s="4" t="s">
        <v>3</v>
      </c>
      <c r="B5" s="4">
        <v>40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8.75" x14ac:dyDescent="0.3">
      <c r="A6" s="4" t="s">
        <v>4</v>
      </c>
      <c r="B6" s="4">
        <v>0.1</v>
      </c>
      <c r="C6" s="4"/>
      <c r="D6" s="4"/>
      <c r="E6" s="4"/>
      <c r="F6" s="4"/>
      <c r="G6" s="4"/>
      <c r="H6" s="4"/>
      <c r="I6" s="4"/>
      <c r="J6" s="2" t="s">
        <v>34</v>
      </c>
      <c r="K6" s="4"/>
      <c r="L6" s="4"/>
      <c r="M6" s="4"/>
      <c r="N6" s="4"/>
      <c r="O6" s="4"/>
    </row>
    <row r="7" spans="1:15" ht="18.75" x14ac:dyDescent="0.3">
      <c r="A7" s="4" t="s">
        <v>5</v>
      </c>
      <c r="B7" s="4">
        <v>0.2</v>
      </c>
      <c r="C7" s="4"/>
      <c r="D7" s="4"/>
      <c r="E7" s="4"/>
      <c r="F7" s="4"/>
      <c r="G7" s="4"/>
      <c r="H7" s="4"/>
      <c r="I7" s="4"/>
      <c r="J7" s="4" t="s">
        <v>32</v>
      </c>
      <c r="K7" s="4"/>
      <c r="L7" s="4"/>
      <c r="M7" s="4" t="s">
        <v>42</v>
      </c>
      <c r="N7" s="4"/>
      <c r="O7" s="4"/>
    </row>
    <row r="8" spans="1:15" ht="18.75" x14ac:dyDescent="0.3">
      <c r="A8" s="4" t="s">
        <v>6</v>
      </c>
      <c r="B8" s="4">
        <v>0.5</v>
      </c>
      <c r="C8" s="4"/>
      <c r="D8" s="4"/>
      <c r="E8" s="4"/>
      <c r="F8" s="4"/>
      <c r="G8" s="4"/>
      <c r="H8" s="4"/>
      <c r="I8" s="4"/>
      <c r="J8" s="4" t="s">
        <v>33</v>
      </c>
      <c r="K8" s="4"/>
      <c r="L8" s="4"/>
      <c r="M8" s="4" t="s">
        <v>42</v>
      </c>
      <c r="N8" s="4"/>
      <c r="O8" s="4"/>
    </row>
    <row r="9" spans="1:15" ht="18.75" x14ac:dyDescent="0.3">
      <c r="A9" s="4" t="s">
        <v>7</v>
      </c>
      <c r="B9" s="4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2" t="s">
        <v>35</v>
      </c>
      <c r="K10" s="4"/>
      <c r="L10" s="4"/>
      <c r="M10" s="4"/>
      <c r="N10" s="4"/>
      <c r="O10" s="4"/>
    </row>
    <row r="11" spans="1:15" ht="18.75" x14ac:dyDescent="0.3">
      <c r="A11" s="4" t="s">
        <v>8</v>
      </c>
      <c r="B11" s="4">
        <f>(LN($B$4/$B$5)+($B$6-$B$9+0.5*($B$7)^2)*$B$8)/($B$7*SQRT($B$8))</f>
        <v>0.76926262810603152</v>
      </c>
      <c r="C11" s="4"/>
      <c r="D11" s="4"/>
      <c r="E11" s="4"/>
      <c r="F11" s="4"/>
      <c r="G11" s="4"/>
      <c r="H11" s="4"/>
      <c r="I11" s="4"/>
      <c r="J11" s="4" t="s">
        <v>32</v>
      </c>
      <c r="K11" s="4"/>
      <c r="L11" s="4"/>
      <c r="M11" s="4" t="s">
        <v>68</v>
      </c>
      <c r="N11" s="4"/>
      <c r="O11" s="4"/>
    </row>
    <row r="12" spans="1:15" ht="18.75" x14ac:dyDescent="0.3">
      <c r="A12" s="4" t="s">
        <v>9</v>
      </c>
      <c r="B12" s="4">
        <f>(LN($B$4/$B$5)+($B$6-$B$9-0.5*($B$7)^2)*$B$8)/($B$7*SQRT($B$8))</f>
        <v>0.62784127186872218</v>
      </c>
      <c r="C12" s="4"/>
      <c r="D12" s="4"/>
      <c r="E12" s="4"/>
      <c r="F12" s="4"/>
      <c r="G12" s="4"/>
      <c r="H12" s="4"/>
      <c r="I12" s="4"/>
      <c r="J12" s="4" t="s">
        <v>33</v>
      </c>
      <c r="K12" s="4"/>
      <c r="L12" s="4"/>
      <c r="M12" s="4" t="s">
        <v>68</v>
      </c>
      <c r="N12" s="4"/>
      <c r="O12" s="4"/>
    </row>
    <row r="13" spans="1:15" ht="18.75" x14ac:dyDescent="0.3">
      <c r="A13" s="4" t="s">
        <v>10</v>
      </c>
      <c r="B13" s="4">
        <f>$B$5*EXP(-$B$6*$B$8)</f>
        <v>38.049176980028562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.75" x14ac:dyDescent="0.3">
      <c r="A14" s="4" t="s">
        <v>11</v>
      </c>
      <c r="B14" s="4">
        <f>42*EXP(-$B$9*$B$8)</f>
        <v>42</v>
      </c>
      <c r="C14" s="4"/>
      <c r="D14" s="4"/>
      <c r="E14" s="4"/>
      <c r="F14" s="4"/>
      <c r="G14" s="4"/>
      <c r="H14" s="4"/>
      <c r="I14" s="4"/>
      <c r="J14" s="2" t="s">
        <v>36</v>
      </c>
      <c r="K14" s="4"/>
      <c r="L14" s="4"/>
      <c r="M14" s="4"/>
      <c r="N14" s="4"/>
      <c r="O14" s="4"/>
    </row>
    <row r="15" spans="1:15" ht="18.75" x14ac:dyDescent="0.3">
      <c r="A15" s="4" t="s">
        <v>12</v>
      </c>
      <c r="B15" s="4">
        <f>NORMSDIST($B$11)</f>
        <v>0.77913129094266897</v>
      </c>
      <c r="C15" s="4"/>
      <c r="D15" s="4"/>
      <c r="E15" s="4"/>
      <c r="F15" s="4"/>
      <c r="G15" s="4"/>
      <c r="H15" s="4"/>
      <c r="I15" s="4"/>
      <c r="J15" s="4" t="s">
        <v>32</v>
      </c>
      <c r="K15" s="4"/>
      <c r="L15" s="4"/>
      <c r="M15" s="4" t="s">
        <v>69</v>
      </c>
      <c r="N15" s="4"/>
      <c r="O15" s="4"/>
    </row>
    <row r="16" spans="1:15" ht="18.75" x14ac:dyDescent="0.3">
      <c r="A16" s="4" t="s">
        <v>13</v>
      </c>
      <c r="B16" s="4">
        <f>NORMSDIST($B$12)</f>
        <v>0.73494603684590865</v>
      </c>
      <c r="C16" s="4"/>
      <c r="D16" s="4"/>
      <c r="E16" s="4"/>
      <c r="F16" s="4"/>
      <c r="G16" s="4"/>
      <c r="H16" s="4"/>
      <c r="I16" s="4"/>
      <c r="J16" s="4" t="s">
        <v>33</v>
      </c>
      <c r="K16" s="4"/>
      <c r="L16" s="4"/>
      <c r="M16" s="11" t="s">
        <v>70</v>
      </c>
      <c r="N16" s="4"/>
      <c r="O16" s="4"/>
    </row>
    <row r="17" spans="1:15" ht="18.75" x14ac:dyDescent="0.3">
      <c r="A17" s="4" t="s">
        <v>18</v>
      </c>
      <c r="B17" s="4">
        <f>NORMSDIST(-$B$11)</f>
        <v>0.22086870905733103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8.75" x14ac:dyDescent="0.3">
      <c r="A18" s="4" t="s">
        <v>19</v>
      </c>
      <c r="B18" s="4">
        <f>NORMSDIST(-$B$12)</f>
        <v>0.26505396315409141</v>
      </c>
      <c r="C18" s="4"/>
      <c r="D18" s="4"/>
      <c r="E18" s="4"/>
      <c r="F18" s="4"/>
      <c r="G18" s="4"/>
      <c r="H18" s="4"/>
      <c r="I18" s="4"/>
      <c r="J18" s="2" t="s">
        <v>37</v>
      </c>
      <c r="K18" s="4"/>
      <c r="L18" s="4"/>
      <c r="M18" s="4"/>
      <c r="N18" s="4"/>
      <c r="O18" s="4"/>
    </row>
    <row r="19" spans="1:15" ht="18.75" x14ac:dyDescent="0.3">
      <c r="A19" s="4" t="s">
        <v>14</v>
      </c>
      <c r="B19" s="4">
        <f>$B$14*$B$15-$B$13*$B$16</f>
        <v>4.759422392871528</v>
      </c>
      <c r="C19" s="4" t="s">
        <v>16</v>
      </c>
      <c r="D19" s="4"/>
      <c r="E19" s="4"/>
      <c r="F19" s="4"/>
      <c r="G19" s="4"/>
      <c r="H19" s="4"/>
      <c r="I19" s="4"/>
      <c r="J19" s="4" t="s">
        <v>32</v>
      </c>
      <c r="K19" s="12"/>
      <c r="L19" s="4"/>
      <c r="M19" s="11" t="s">
        <v>71</v>
      </c>
      <c r="N19" s="4"/>
      <c r="O19" s="4"/>
    </row>
    <row r="20" spans="1:15" ht="18.75" x14ac:dyDescent="0.3">
      <c r="A20" s="4" t="s">
        <v>15</v>
      </c>
      <c r="B20" s="4">
        <f>$B$13*$B$18-$B$14*$B$17</f>
        <v>0.80859937290009043</v>
      </c>
      <c r="C20" s="4" t="s">
        <v>17</v>
      </c>
      <c r="D20" s="4"/>
      <c r="E20" s="4"/>
      <c r="F20" s="4"/>
      <c r="G20" s="4"/>
      <c r="H20" s="4"/>
      <c r="I20" s="4"/>
      <c r="J20" s="4" t="s">
        <v>33</v>
      </c>
      <c r="K20" s="12"/>
      <c r="L20" s="4"/>
      <c r="M20" s="11" t="s">
        <v>72</v>
      </c>
      <c r="N20" s="4"/>
      <c r="O20" s="4"/>
    </row>
    <row r="21" spans="1:15" ht="18.75" x14ac:dyDescent="0.3">
      <c r="C21" s="4" t="s">
        <v>25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tabSelected="1" workbookViewId="0">
      <selection activeCell="B23" sqref="B23"/>
    </sheetView>
  </sheetViews>
  <sheetFormatPr defaultRowHeight="15" x14ac:dyDescent="0.25"/>
  <cols>
    <col min="1" max="1" width="33.140625" bestFit="1" customWidth="1"/>
    <col min="2" max="2" width="17.140625" bestFit="1" customWidth="1"/>
    <col min="3" max="3" width="46.140625" bestFit="1" customWidth="1"/>
  </cols>
  <sheetData>
    <row r="1" spans="1:19" ht="18.7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8.75" x14ac:dyDescent="0.3">
      <c r="A2" s="2" t="s">
        <v>1</v>
      </c>
      <c r="B2" s="3"/>
      <c r="C2" s="3" t="s">
        <v>26</v>
      </c>
      <c r="D2" s="3"/>
      <c r="E2" s="3"/>
      <c r="F2" s="5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</row>
    <row r="3" spans="1:19" ht="18.75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8.75" x14ac:dyDescent="0.3">
      <c r="A4" s="4" t="s">
        <v>2</v>
      </c>
      <c r="B4" s="3">
        <v>42</v>
      </c>
      <c r="C4" s="5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8.75" x14ac:dyDescent="0.3">
      <c r="A5" s="4" t="s">
        <v>3</v>
      </c>
      <c r="B5" s="3">
        <v>40</v>
      </c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</row>
    <row r="6" spans="1:19" ht="18.75" x14ac:dyDescent="0.3">
      <c r="A6" s="4" t="s">
        <v>4</v>
      </c>
      <c r="B6" s="3">
        <v>0.1</v>
      </c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ht="18.75" x14ac:dyDescent="0.3">
      <c r="A7" s="4" t="s">
        <v>5</v>
      </c>
      <c r="B7" s="3">
        <v>0.2</v>
      </c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8.75" x14ac:dyDescent="0.3">
      <c r="A8" s="4" t="s">
        <v>6</v>
      </c>
      <c r="B8" s="3">
        <v>0.5</v>
      </c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</row>
    <row r="9" spans="1:19" ht="18.75" x14ac:dyDescent="0.3">
      <c r="A9" s="4" t="s">
        <v>7</v>
      </c>
      <c r="B9" s="3">
        <v>0</v>
      </c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</row>
    <row r="10" spans="1:19" ht="18.75" x14ac:dyDescent="0.3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ht="18.75" x14ac:dyDescent="0.3">
      <c r="A11" s="4" t="s">
        <v>8</v>
      </c>
      <c r="B11" s="4">
        <f>(LN($B$4/$B$5)+($B$6-$B$9+0.5*($B$7)^2)*$B$8)/($B$7*SQRT($B$8))</f>
        <v>0.76926262810603152</v>
      </c>
      <c r="C11" s="4"/>
      <c r="D11" s="4"/>
      <c r="E11" s="4"/>
      <c r="F11" s="4"/>
      <c r="G11" s="4"/>
      <c r="H11" s="4"/>
      <c r="I11" s="4"/>
      <c r="J11" s="4"/>
      <c r="K11" s="4"/>
    </row>
    <row r="12" spans="1:19" ht="18.75" x14ac:dyDescent="0.3">
      <c r="A12" s="4" t="s">
        <v>9</v>
      </c>
      <c r="B12" s="4">
        <f>(LN($B$4/$B$5)+($B$6-$B$9-0.5*($B$7)^2)*$B$8)/($B$7*SQRT($B$8))</f>
        <v>0.62784127186872218</v>
      </c>
      <c r="C12" s="4"/>
      <c r="D12" s="4"/>
      <c r="E12" s="4"/>
      <c r="F12" s="4"/>
      <c r="G12" s="4"/>
      <c r="H12" s="4"/>
      <c r="I12" s="4"/>
      <c r="J12" s="4"/>
      <c r="K12" s="4"/>
    </row>
    <row r="13" spans="1:19" ht="18.75" x14ac:dyDescent="0.3">
      <c r="A13" s="4" t="s">
        <v>10</v>
      </c>
      <c r="B13" s="4">
        <f>$B$5*EXP(-$B$6*$B$8)</f>
        <v>38.049176980028562</v>
      </c>
      <c r="C13" s="4"/>
      <c r="D13" s="4"/>
      <c r="E13" s="4"/>
      <c r="F13" s="4"/>
      <c r="G13" s="4"/>
      <c r="H13" s="4"/>
      <c r="I13" s="4"/>
      <c r="J13" s="4"/>
      <c r="K13" s="4"/>
    </row>
    <row r="14" spans="1:19" ht="18.75" x14ac:dyDescent="0.3">
      <c r="A14" s="4" t="s">
        <v>11</v>
      </c>
      <c r="B14" s="4">
        <f>42*EXP(-$B$9*$B$8)</f>
        <v>42</v>
      </c>
      <c r="C14" s="4"/>
      <c r="D14" s="4"/>
      <c r="E14" s="4"/>
      <c r="F14" s="4"/>
      <c r="G14" s="4"/>
      <c r="H14" s="4"/>
      <c r="I14" s="4"/>
      <c r="J14" s="4"/>
      <c r="K14" s="4"/>
    </row>
    <row r="15" spans="1:19" ht="18.75" x14ac:dyDescent="0.3">
      <c r="A15" s="4" t="s">
        <v>12</v>
      </c>
      <c r="B15" s="4">
        <f>NORMSDIST($B$11)</f>
        <v>0.77913129094266897</v>
      </c>
      <c r="C15" s="4"/>
      <c r="D15" s="4"/>
      <c r="E15" s="4"/>
      <c r="F15" s="4"/>
      <c r="G15" s="4"/>
      <c r="H15" s="4"/>
      <c r="I15" s="4"/>
      <c r="J15" s="4"/>
      <c r="K15" s="4"/>
    </row>
    <row r="16" spans="1:19" ht="18.75" x14ac:dyDescent="0.3">
      <c r="A16" s="4" t="s">
        <v>13</v>
      </c>
      <c r="B16" s="4">
        <f>NORMSDIST($B$12)</f>
        <v>0.73494603684590865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8.75" x14ac:dyDescent="0.3">
      <c r="A17" s="4" t="s">
        <v>18</v>
      </c>
      <c r="B17" s="4">
        <f>NORMSDIST(-$B$11)</f>
        <v>0.22086870905733103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8.75" x14ac:dyDescent="0.3">
      <c r="A18" s="4" t="s">
        <v>19</v>
      </c>
      <c r="B18" s="4">
        <f>NORMSDIST(-$B$12)</f>
        <v>0.26505396315409141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8.75" x14ac:dyDescent="0.3">
      <c r="A19" s="2" t="s">
        <v>14</v>
      </c>
      <c r="B19" s="6">
        <f>$B$14*$B$15-$B$13*$B$16</f>
        <v>4.759422392871528</v>
      </c>
      <c r="C19" s="4" t="s">
        <v>16</v>
      </c>
      <c r="D19" s="4"/>
      <c r="E19" s="4"/>
      <c r="F19" s="4"/>
      <c r="G19" s="4"/>
      <c r="H19" s="4"/>
      <c r="I19" s="4"/>
      <c r="J19" s="4"/>
      <c r="K19" s="4"/>
    </row>
    <row r="20" spans="1:11" ht="18.75" x14ac:dyDescent="0.3">
      <c r="A20" s="2" t="s">
        <v>15</v>
      </c>
      <c r="B20" s="6">
        <f>$B$13*$B$18-$B$14*$B$17</f>
        <v>0.80859937290009043</v>
      </c>
      <c r="C20" s="4" t="s">
        <v>17</v>
      </c>
      <c r="D20" s="4"/>
      <c r="E20" s="2" t="s">
        <v>25</v>
      </c>
      <c r="F20" s="4"/>
      <c r="G20" s="4"/>
      <c r="H20" s="4"/>
      <c r="I20" s="4"/>
      <c r="J20" s="4"/>
      <c r="K20" s="4"/>
    </row>
    <row r="21" spans="1:11" ht="18.75" x14ac:dyDescent="0.3">
      <c r="A21" s="4"/>
    </row>
    <row r="22" spans="1:11" ht="18.75" x14ac:dyDescent="0.3">
      <c r="A22" s="4"/>
    </row>
    <row r="23" spans="1:11" ht="18.75" x14ac:dyDescent="0.3">
      <c r="A23" s="2" t="s">
        <v>20</v>
      </c>
    </row>
    <row r="24" spans="1:11" ht="18.75" x14ac:dyDescent="0.3">
      <c r="A24" s="4"/>
    </row>
    <row r="25" spans="1:11" ht="18.75" x14ac:dyDescent="0.3">
      <c r="A25" s="4"/>
    </row>
    <row r="26" spans="1:11" ht="18.75" x14ac:dyDescent="0.3">
      <c r="A26" s="2" t="s">
        <v>21</v>
      </c>
    </row>
    <row r="27" spans="1:11" ht="18.75" x14ac:dyDescent="0.3">
      <c r="A27" s="4"/>
    </row>
    <row r="28" spans="1:11" ht="18.75" x14ac:dyDescent="0.3">
      <c r="A28" s="4"/>
    </row>
    <row r="29" spans="1:11" ht="18.75" x14ac:dyDescent="0.3">
      <c r="A29" s="2" t="s">
        <v>22</v>
      </c>
    </row>
    <row r="30" spans="1:11" ht="18.75" x14ac:dyDescent="0.3">
      <c r="A30" s="4" t="s">
        <v>23</v>
      </c>
    </row>
    <row r="31" spans="1:11" ht="18.75" x14ac:dyDescent="0.3">
      <c r="A31" s="4">
        <f>NORMSINV(0.05)</f>
        <v>-1.6448536269514726</v>
      </c>
    </row>
    <row r="32" spans="1:11" ht="18.75" x14ac:dyDescent="0.3">
      <c r="A32" s="4"/>
    </row>
    <row r="33" spans="1:1" ht="18.75" x14ac:dyDescent="0.3">
      <c r="A33" s="4" t="s">
        <v>24</v>
      </c>
    </row>
    <row r="34" spans="1:1" ht="18.75" x14ac:dyDescent="0.3">
      <c r="A34" s="4">
        <f>NORMSINV(0.12)</f>
        <v>-1.1749867920660904</v>
      </c>
    </row>
    <row r="35" spans="1:1" ht="18.75" x14ac:dyDescent="0.3">
      <c r="A35" s="4"/>
    </row>
    <row r="36" spans="1:1" ht="18.75" x14ac:dyDescent="0.3">
      <c r="A36" s="4"/>
    </row>
    <row r="37" spans="1:1" ht="18.75" x14ac:dyDescent="0.3">
      <c r="A37" s="2" t="s">
        <v>27</v>
      </c>
    </row>
    <row r="38" spans="1:1" ht="18.75" x14ac:dyDescent="0.3">
      <c r="A38" s="4"/>
    </row>
    <row r="39" spans="1:1" ht="18.75" x14ac:dyDescent="0.3">
      <c r="A39" s="4"/>
    </row>
    <row r="40" spans="1:1" ht="18.75" x14ac:dyDescent="0.3">
      <c r="A40" s="4"/>
    </row>
    <row r="41" spans="1:1" ht="18.75" x14ac:dyDescent="0.3">
      <c r="A41" s="4"/>
    </row>
    <row r="42" spans="1:1" ht="18.75" x14ac:dyDescent="0.3">
      <c r="A42" s="4"/>
    </row>
    <row r="43" spans="1:1" ht="18.75" x14ac:dyDescent="0.3">
      <c r="A43" s="4"/>
    </row>
    <row r="44" spans="1:1" ht="18.75" x14ac:dyDescent="0.3">
      <c r="A44" s="4"/>
    </row>
    <row r="45" spans="1:1" ht="18.75" x14ac:dyDescent="0.3">
      <c r="A45" s="4"/>
    </row>
    <row r="46" spans="1:1" ht="18.75" x14ac:dyDescent="0.3">
      <c r="A46" s="4"/>
    </row>
    <row r="47" spans="1:1" ht="18.75" x14ac:dyDescent="0.3">
      <c r="A47" s="4"/>
    </row>
    <row r="48" spans="1:1" ht="18.75" x14ac:dyDescent="0.3">
      <c r="A48" s="4"/>
    </row>
    <row r="49" spans="1:1" ht="18.75" x14ac:dyDescent="0.3">
      <c r="A49" s="4"/>
    </row>
    <row r="50" spans="1:1" ht="18.75" x14ac:dyDescent="0.3">
      <c r="A50" s="4"/>
    </row>
    <row r="51" spans="1:1" ht="18.75" x14ac:dyDescent="0.3">
      <c r="A51" s="4"/>
    </row>
    <row r="52" spans="1:1" ht="18.75" x14ac:dyDescent="0.3">
      <c r="A52" s="4"/>
    </row>
    <row r="53" spans="1:1" ht="18.75" x14ac:dyDescent="0.3">
      <c r="A53" s="4"/>
    </row>
    <row r="54" spans="1:1" ht="18.75" x14ac:dyDescent="0.3">
      <c r="A54" s="4"/>
    </row>
    <row r="55" spans="1:1" ht="18.75" x14ac:dyDescent="0.3">
      <c r="A55" s="4"/>
    </row>
    <row r="56" spans="1:1" ht="18.75" x14ac:dyDescent="0.3">
      <c r="A56" s="4"/>
    </row>
    <row r="57" spans="1:1" ht="18.75" x14ac:dyDescent="0.3">
      <c r="A57" s="4"/>
    </row>
    <row r="58" spans="1:1" ht="18.75" x14ac:dyDescent="0.3">
      <c r="A58" s="4"/>
    </row>
    <row r="59" spans="1:1" ht="18.75" x14ac:dyDescent="0.3">
      <c r="A59" s="4"/>
    </row>
    <row r="60" spans="1:1" ht="18.75" x14ac:dyDescent="0.3">
      <c r="A60" s="4"/>
    </row>
    <row r="61" spans="1:1" ht="18.75" x14ac:dyDescent="0.3">
      <c r="A61" s="4"/>
    </row>
    <row r="62" spans="1:1" ht="18.75" x14ac:dyDescent="0.3">
      <c r="A62" s="4"/>
    </row>
    <row r="63" spans="1:1" ht="18.75" x14ac:dyDescent="0.3">
      <c r="A63" s="4"/>
    </row>
    <row r="64" spans="1:1" ht="18.75" x14ac:dyDescent="0.3">
      <c r="A64" s="4"/>
    </row>
    <row r="65" spans="1:1" ht="18.75" x14ac:dyDescent="0.3">
      <c r="A65" s="4"/>
    </row>
    <row r="66" spans="1:1" ht="18.75" x14ac:dyDescent="0.3">
      <c r="A66" s="4"/>
    </row>
    <row r="67" spans="1:1" ht="18.75" x14ac:dyDescent="0.3">
      <c r="A67" s="4"/>
    </row>
    <row r="68" spans="1:1" ht="18.75" x14ac:dyDescent="0.3">
      <c r="A68" s="4"/>
    </row>
    <row r="69" spans="1:1" ht="18.75" x14ac:dyDescent="0.3">
      <c r="A69" s="4"/>
    </row>
    <row r="70" spans="1:1" ht="18.75" x14ac:dyDescent="0.3">
      <c r="A70" s="4"/>
    </row>
    <row r="71" spans="1:1" ht="18.75" x14ac:dyDescent="0.3">
      <c r="A71" s="4"/>
    </row>
    <row r="72" spans="1:1" ht="18.75" x14ac:dyDescent="0.3">
      <c r="A72" s="4"/>
    </row>
    <row r="73" spans="1:1" ht="18.75" x14ac:dyDescent="0.3">
      <c r="A73" s="4"/>
    </row>
    <row r="74" spans="1:1" ht="18.75" x14ac:dyDescent="0.3">
      <c r="A74" s="4"/>
    </row>
    <row r="75" spans="1:1" ht="18.75" x14ac:dyDescent="0.3">
      <c r="A75" s="4"/>
    </row>
    <row r="76" spans="1:1" ht="18.75" x14ac:dyDescent="0.3">
      <c r="A76" s="4"/>
    </row>
    <row r="77" spans="1:1" ht="18.75" x14ac:dyDescent="0.3">
      <c r="A77" s="4"/>
    </row>
    <row r="78" spans="1:1" ht="18.75" x14ac:dyDescent="0.3">
      <c r="A78" s="4"/>
    </row>
    <row r="79" spans="1:1" ht="18.75" x14ac:dyDescent="0.3">
      <c r="A79" s="4"/>
    </row>
    <row r="80" spans="1:1" ht="18.75" x14ac:dyDescent="0.3">
      <c r="A80" s="4"/>
    </row>
    <row r="81" spans="1:1" ht="18.75" x14ac:dyDescent="0.3">
      <c r="A81" s="4"/>
    </row>
    <row r="82" spans="1:1" ht="18.75" x14ac:dyDescent="0.3">
      <c r="A82" s="4"/>
    </row>
    <row r="83" spans="1:1" ht="18.75" x14ac:dyDescent="0.3">
      <c r="A83" s="4"/>
    </row>
    <row r="84" spans="1:1" ht="18.75" x14ac:dyDescent="0.3">
      <c r="A84" s="4"/>
    </row>
    <row r="85" spans="1:1" ht="18.75" x14ac:dyDescent="0.3">
      <c r="A85" s="4"/>
    </row>
    <row r="86" spans="1:1" ht="18.75" x14ac:dyDescent="0.3">
      <c r="A86" s="4"/>
    </row>
    <row r="87" spans="1:1" ht="18.75" x14ac:dyDescent="0.3">
      <c r="A87" s="4"/>
    </row>
    <row r="88" spans="1:1" ht="18.75" x14ac:dyDescent="0.3">
      <c r="A88" s="4"/>
    </row>
    <row r="89" spans="1:1" ht="18.75" x14ac:dyDescent="0.3">
      <c r="A89" s="4"/>
    </row>
    <row r="90" spans="1:1" ht="18.75" x14ac:dyDescent="0.3">
      <c r="A90" s="4"/>
    </row>
    <row r="91" spans="1:1" ht="18.75" x14ac:dyDescent="0.3">
      <c r="A91" s="4"/>
    </row>
    <row r="92" spans="1:1" ht="18.75" x14ac:dyDescent="0.3">
      <c r="A92" s="4"/>
    </row>
    <row r="93" spans="1:1" ht="18.75" x14ac:dyDescent="0.3">
      <c r="A93" s="4"/>
    </row>
    <row r="94" spans="1:1" ht="18.75" x14ac:dyDescent="0.3">
      <c r="A94" s="4"/>
    </row>
    <row r="95" spans="1:1" ht="18.75" x14ac:dyDescent="0.3">
      <c r="A95" s="4"/>
    </row>
    <row r="96" spans="1:1" ht="18.75" x14ac:dyDescent="0.3">
      <c r="A96" s="4"/>
    </row>
    <row r="97" spans="1:1" ht="18.75" x14ac:dyDescent="0.3">
      <c r="A97" s="4"/>
    </row>
    <row r="98" spans="1:1" ht="18.75" x14ac:dyDescent="0.3">
      <c r="A98" s="4"/>
    </row>
    <row r="99" spans="1:1" ht="18.75" x14ac:dyDescent="0.3">
      <c r="A99" s="4"/>
    </row>
    <row r="100" spans="1:1" ht="18.75" x14ac:dyDescent="0.3">
      <c r="A100" s="4"/>
    </row>
    <row r="101" spans="1:1" ht="18.75" x14ac:dyDescent="0.3">
      <c r="A101" s="4"/>
    </row>
    <row r="102" spans="1:1" ht="18.75" x14ac:dyDescent="0.3">
      <c r="A102" s="4"/>
    </row>
    <row r="103" spans="1:1" ht="18.75" x14ac:dyDescent="0.3">
      <c r="A103" s="4"/>
    </row>
    <row r="104" spans="1:1" ht="18.75" x14ac:dyDescent="0.3">
      <c r="A104" s="4"/>
    </row>
    <row r="105" spans="1:1" ht="18.75" x14ac:dyDescent="0.3">
      <c r="A105" s="4"/>
    </row>
    <row r="106" spans="1:1" ht="18.75" x14ac:dyDescent="0.3">
      <c r="A106" s="4"/>
    </row>
    <row r="107" spans="1:1" ht="18.75" x14ac:dyDescent="0.3">
      <c r="A107" s="4"/>
    </row>
    <row r="108" spans="1:1" ht="18.75" x14ac:dyDescent="0.3">
      <c r="A108" s="4"/>
    </row>
    <row r="109" spans="1:1" ht="18.75" x14ac:dyDescent="0.3">
      <c r="A109" s="4"/>
    </row>
    <row r="110" spans="1:1" ht="18.75" x14ac:dyDescent="0.3">
      <c r="A110" s="4"/>
    </row>
    <row r="111" spans="1:1" ht="18.75" x14ac:dyDescent="0.3">
      <c r="A111" s="4"/>
    </row>
    <row r="112" spans="1:1" ht="18.75" x14ac:dyDescent="0.3">
      <c r="A112" s="4"/>
    </row>
    <row r="113" spans="1:1" ht="18.75" x14ac:dyDescent="0.3">
      <c r="A113" s="4"/>
    </row>
    <row r="114" spans="1:1" ht="18.75" x14ac:dyDescent="0.3">
      <c r="A114" s="4"/>
    </row>
    <row r="115" spans="1:1" ht="18.75" x14ac:dyDescent="0.3">
      <c r="A115" s="4"/>
    </row>
    <row r="116" spans="1:1" ht="18.75" x14ac:dyDescent="0.3">
      <c r="A116" s="4"/>
    </row>
    <row r="117" spans="1:1" ht="18.75" x14ac:dyDescent="0.3">
      <c r="A117" s="4"/>
    </row>
    <row r="118" spans="1:1" ht="18.75" x14ac:dyDescent="0.3">
      <c r="A118" s="4"/>
    </row>
    <row r="119" spans="1:1" ht="18.75" x14ac:dyDescent="0.3">
      <c r="A119" s="4"/>
    </row>
    <row r="120" spans="1:1" ht="18.75" x14ac:dyDescent="0.3">
      <c r="A120" s="4"/>
    </row>
    <row r="121" spans="1:1" ht="18.75" x14ac:dyDescent="0.3">
      <c r="A121" s="4"/>
    </row>
    <row r="122" spans="1:1" ht="18.75" x14ac:dyDescent="0.3">
      <c r="A122" s="4"/>
    </row>
    <row r="123" spans="1:1" ht="18.75" x14ac:dyDescent="0.3">
      <c r="A123" s="4"/>
    </row>
    <row r="124" spans="1:1" ht="18.75" x14ac:dyDescent="0.3">
      <c r="A124" s="4"/>
    </row>
    <row r="125" spans="1:1" ht="18.75" x14ac:dyDescent="0.3">
      <c r="A125" s="4"/>
    </row>
    <row r="126" spans="1:1" ht="18.75" x14ac:dyDescent="0.3">
      <c r="A126" s="4"/>
    </row>
    <row r="127" spans="1:1" ht="18.75" x14ac:dyDescent="0.3">
      <c r="A127" s="4"/>
    </row>
    <row r="128" spans="1:1" ht="18.75" x14ac:dyDescent="0.3">
      <c r="A128" s="4"/>
    </row>
    <row r="129" spans="1:1" ht="18.75" x14ac:dyDescent="0.3">
      <c r="A129" s="4"/>
    </row>
    <row r="130" spans="1:1" ht="18.75" x14ac:dyDescent="0.3">
      <c r="A130" s="4"/>
    </row>
    <row r="131" spans="1:1" ht="18.75" x14ac:dyDescent="0.3">
      <c r="A131" s="4"/>
    </row>
    <row r="132" spans="1:1" ht="18.75" x14ac:dyDescent="0.3">
      <c r="A132" s="4"/>
    </row>
    <row r="133" spans="1:1" ht="18.75" x14ac:dyDescent="0.3">
      <c r="A133" s="4"/>
    </row>
    <row r="134" spans="1:1" ht="18.75" x14ac:dyDescent="0.3">
      <c r="A134" s="4"/>
    </row>
    <row r="135" spans="1:1" ht="18.75" x14ac:dyDescent="0.3">
      <c r="A135" s="4"/>
    </row>
    <row r="136" spans="1:1" ht="18.75" x14ac:dyDescent="0.3">
      <c r="A136" s="4"/>
    </row>
    <row r="137" spans="1:1" ht="18.75" x14ac:dyDescent="0.3">
      <c r="A137" s="4"/>
    </row>
    <row r="138" spans="1:1" ht="18.75" x14ac:dyDescent="0.3">
      <c r="A138" s="4"/>
    </row>
    <row r="139" spans="1:1" ht="18.75" x14ac:dyDescent="0.3">
      <c r="A139" s="4"/>
    </row>
    <row r="140" spans="1:1" ht="18.75" x14ac:dyDescent="0.3">
      <c r="A140" s="4"/>
    </row>
    <row r="141" spans="1:1" ht="18.75" x14ac:dyDescent="0.3">
      <c r="A141" s="4"/>
    </row>
    <row r="142" spans="1:1" ht="18.75" x14ac:dyDescent="0.3">
      <c r="A142" s="4"/>
    </row>
    <row r="143" spans="1:1" ht="18.75" x14ac:dyDescent="0.3">
      <c r="A143" s="4"/>
    </row>
    <row r="144" spans="1:1" ht="18.75" x14ac:dyDescent="0.3">
      <c r="A144" s="4"/>
    </row>
    <row r="145" spans="1:1" ht="18.75" x14ac:dyDescent="0.3">
      <c r="A145" s="4"/>
    </row>
    <row r="146" spans="1:1" ht="18.75" x14ac:dyDescent="0.3">
      <c r="A146" s="4"/>
    </row>
    <row r="147" spans="1:1" ht="18.75" x14ac:dyDescent="0.3">
      <c r="A147" s="4"/>
    </row>
    <row r="148" spans="1:1" ht="18.75" x14ac:dyDescent="0.3">
      <c r="A148" s="4"/>
    </row>
    <row r="149" spans="1:1" ht="18.75" x14ac:dyDescent="0.3">
      <c r="A149" s="4"/>
    </row>
    <row r="150" spans="1:1" ht="18.75" x14ac:dyDescent="0.3">
      <c r="A150" s="4"/>
    </row>
    <row r="151" spans="1:1" ht="18.75" x14ac:dyDescent="0.3">
      <c r="A151" s="4"/>
    </row>
    <row r="152" spans="1:1" ht="18.75" x14ac:dyDescent="0.3">
      <c r="A152" s="4"/>
    </row>
    <row r="153" spans="1:1" ht="18.75" x14ac:dyDescent="0.3">
      <c r="A153" s="4"/>
    </row>
    <row r="154" spans="1:1" ht="18.75" x14ac:dyDescent="0.3">
      <c r="A154" s="4"/>
    </row>
    <row r="155" spans="1:1" ht="18.75" x14ac:dyDescent="0.3">
      <c r="A155" s="4"/>
    </row>
    <row r="156" spans="1:1" ht="18.75" x14ac:dyDescent="0.3">
      <c r="A156" s="4"/>
    </row>
    <row r="157" spans="1:1" ht="18.75" x14ac:dyDescent="0.3">
      <c r="A157" s="4"/>
    </row>
    <row r="158" spans="1:1" ht="18.75" x14ac:dyDescent="0.3">
      <c r="A158" s="4"/>
    </row>
    <row r="159" spans="1:1" ht="18.75" x14ac:dyDescent="0.3">
      <c r="A159" s="4"/>
    </row>
    <row r="160" spans="1:1" ht="18.75" x14ac:dyDescent="0.3">
      <c r="A160" s="4"/>
    </row>
    <row r="161" spans="1:1" ht="18.75" x14ac:dyDescent="0.3">
      <c r="A161" s="4"/>
    </row>
    <row r="162" spans="1:1" ht="18.75" x14ac:dyDescent="0.3">
      <c r="A162" s="4"/>
    </row>
    <row r="163" spans="1:1" ht="18.75" x14ac:dyDescent="0.3">
      <c r="A163" s="4"/>
    </row>
    <row r="164" spans="1:1" ht="18.75" x14ac:dyDescent="0.3">
      <c r="A164" s="4"/>
    </row>
    <row r="165" spans="1:1" ht="18.75" x14ac:dyDescent="0.3">
      <c r="A165" s="4"/>
    </row>
    <row r="166" spans="1:1" ht="18.75" x14ac:dyDescent="0.3">
      <c r="A166" s="4"/>
    </row>
    <row r="167" spans="1:1" ht="18.75" x14ac:dyDescent="0.3">
      <c r="A167" s="4"/>
    </row>
    <row r="168" spans="1:1" ht="18.75" x14ac:dyDescent="0.3">
      <c r="A168" s="4"/>
    </row>
    <row r="169" spans="1:1" ht="18.75" x14ac:dyDescent="0.3">
      <c r="A169" s="4"/>
    </row>
    <row r="170" spans="1:1" ht="18.75" x14ac:dyDescent="0.3">
      <c r="A170" s="4"/>
    </row>
    <row r="171" spans="1:1" ht="18.75" x14ac:dyDescent="0.3">
      <c r="A171" s="4"/>
    </row>
    <row r="172" spans="1:1" ht="18.75" x14ac:dyDescent="0.3">
      <c r="A172" s="4"/>
    </row>
    <row r="173" spans="1:1" ht="18.75" x14ac:dyDescent="0.3">
      <c r="A173" s="4"/>
    </row>
    <row r="174" spans="1:1" ht="18.75" x14ac:dyDescent="0.3">
      <c r="A174" s="4"/>
    </row>
    <row r="175" spans="1:1" ht="18.75" x14ac:dyDescent="0.3">
      <c r="A175" s="4"/>
    </row>
    <row r="176" spans="1:1" ht="18.75" x14ac:dyDescent="0.3">
      <c r="A176" s="4"/>
    </row>
    <row r="177" spans="1:1" ht="18.75" x14ac:dyDescent="0.3">
      <c r="A177" s="4"/>
    </row>
    <row r="178" spans="1:1" ht="18.75" x14ac:dyDescent="0.3">
      <c r="A178" s="4"/>
    </row>
    <row r="179" spans="1:1" ht="18.75" x14ac:dyDescent="0.3">
      <c r="A179" s="4"/>
    </row>
    <row r="180" spans="1:1" ht="18.75" x14ac:dyDescent="0.3">
      <c r="A180" s="4"/>
    </row>
    <row r="181" spans="1:1" ht="18.75" x14ac:dyDescent="0.3">
      <c r="A181" s="4"/>
    </row>
    <row r="182" spans="1:1" ht="18.75" x14ac:dyDescent="0.3">
      <c r="A182" s="4"/>
    </row>
    <row r="183" spans="1:1" ht="18.75" x14ac:dyDescent="0.3">
      <c r="A183" s="4"/>
    </row>
    <row r="184" spans="1:1" ht="18.75" x14ac:dyDescent="0.3">
      <c r="A184" s="4"/>
    </row>
    <row r="185" spans="1:1" ht="18.75" x14ac:dyDescent="0.3">
      <c r="A185" s="4"/>
    </row>
    <row r="186" spans="1:1" ht="18.75" x14ac:dyDescent="0.3">
      <c r="A186" s="4"/>
    </row>
    <row r="187" spans="1:1" ht="18.75" x14ac:dyDescent="0.3">
      <c r="A187" s="4"/>
    </row>
    <row r="188" spans="1:1" ht="18.75" x14ac:dyDescent="0.3">
      <c r="A188" s="4"/>
    </row>
    <row r="189" spans="1:1" ht="18.75" x14ac:dyDescent="0.3">
      <c r="A189" s="4"/>
    </row>
    <row r="190" spans="1:1" ht="18.75" x14ac:dyDescent="0.3">
      <c r="A190" s="4"/>
    </row>
    <row r="191" spans="1:1" ht="18.75" x14ac:dyDescent="0.3">
      <c r="A191" s="4"/>
    </row>
    <row r="192" spans="1:1" ht="18.75" x14ac:dyDescent="0.3">
      <c r="A192" s="4"/>
    </row>
    <row r="193" spans="1:1" ht="18.75" x14ac:dyDescent="0.3">
      <c r="A193" s="4"/>
    </row>
    <row r="194" spans="1:1" ht="18.75" x14ac:dyDescent="0.3">
      <c r="A194" s="4"/>
    </row>
    <row r="195" spans="1:1" ht="18.75" x14ac:dyDescent="0.3">
      <c r="A195" s="4"/>
    </row>
    <row r="196" spans="1:1" ht="18.75" x14ac:dyDescent="0.3">
      <c r="A196" s="4"/>
    </row>
    <row r="197" spans="1:1" ht="18.75" x14ac:dyDescent="0.3">
      <c r="A197" s="4"/>
    </row>
    <row r="198" spans="1:1" ht="18.75" x14ac:dyDescent="0.3">
      <c r="A198" s="4"/>
    </row>
    <row r="199" spans="1:1" ht="18.75" x14ac:dyDescent="0.3">
      <c r="A199" s="4"/>
    </row>
    <row r="200" spans="1:1" ht="18.75" x14ac:dyDescent="0.3">
      <c r="A200" s="4"/>
    </row>
    <row r="201" spans="1:1" ht="18.75" x14ac:dyDescent="0.3">
      <c r="A201" s="4"/>
    </row>
    <row r="202" spans="1:1" ht="18.75" x14ac:dyDescent="0.3">
      <c r="A202" s="4"/>
    </row>
    <row r="203" spans="1:1" ht="18.75" x14ac:dyDescent="0.3">
      <c r="A203" s="4"/>
    </row>
    <row r="204" spans="1:1" ht="18.75" x14ac:dyDescent="0.3">
      <c r="A204" s="4"/>
    </row>
    <row r="205" spans="1:1" ht="18.75" x14ac:dyDescent="0.3">
      <c r="A205" s="4"/>
    </row>
    <row r="206" spans="1:1" ht="18.75" x14ac:dyDescent="0.3">
      <c r="A206" s="4"/>
    </row>
    <row r="207" spans="1:1" ht="18.75" x14ac:dyDescent="0.3">
      <c r="A20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Prob4</vt:lpstr>
      <vt:lpstr>Prob3</vt:lpstr>
      <vt:lpstr>Prob2</vt:lpstr>
      <vt:lpstr>Prob1(v)</vt:lpstr>
      <vt:lpstr>Prob1(i)-(iv)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</dc:creator>
  <cp:lastModifiedBy>EXP</cp:lastModifiedBy>
  <dcterms:created xsi:type="dcterms:W3CDTF">2013-11-29T09:14:53Z</dcterms:created>
  <dcterms:modified xsi:type="dcterms:W3CDTF">2017-03-08T08:30:12Z</dcterms:modified>
</cp:coreProperties>
</file>